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4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W4" i="1" s="1"/>
  <c r="B5" i="1"/>
  <c r="W5" i="1" s="1"/>
  <c r="B6" i="1"/>
  <c r="W6" i="1" s="1"/>
  <c r="B7" i="1"/>
  <c r="W7" i="1" s="1"/>
  <c r="B8" i="1"/>
  <c r="W8" i="1" s="1"/>
  <c r="B9" i="1"/>
  <c r="W9" i="1" s="1"/>
  <c r="B10" i="1"/>
  <c r="W10" i="1" s="1"/>
  <c r="B11" i="1"/>
  <c r="W11" i="1" s="1"/>
  <c r="W3" i="1" l="1"/>
  <c r="AA3" i="1"/>
  <c r="Y3" i="1"/>
  <c r="AC3" i="1"/>
  <c r="AD3" i="1"/>
  <c r="X3" i="1"/>
  <c r="AB3" i="1"/>
  <c r="Z3" i="1"/>
  <c r="U7" i="1"/>
  <c r="U10" i="1"/>
  <c r="U6" i="1"/>
  <c r="U11" i="1"/>
  <c r="U9" i="1"/>
  <c r="U5" i="1"/>
  <c r="U8" i="1"/>
  <c r="U4" i="1"/>
  <c r="U3" i="1"/>
  <c r="E11" i="1"/>
  <c r="E7" i="1"/>
  <c r="O3" i="1"/>
  <c r="S3" i="1"/>
  <c r="E10" i="1"/>
  <c r="E6" i="1"/>
  <c r="F11" i="1"/>
  <c r="E9" i="1"/>
  <c r="E5" i="1"/>
  <c r="F7" i="1"/>
  <c r="E8" i="1"/>
  <c r="E4" i="1"/>
  <c r="F10" i="1"/>
  <c r="F6" i="1"/>
  <c r="I11" i="1"/>
  <c r="F9" i="1"/>
  <c r="F5" i="1"/>
  <c r="I7" i="1"/>
  <c r="F8" i="1"/>
  <c r="F4" i="1"/>
  <c r="I10" i="1"/>
  <c r="I6" i="1"/>
  <c r="I9" i="1"/>
  <c r="I5" i="1"/>
  <c r="M6" i="1"/>
  <c r="I8" i="1"/>
  <c r="I4" i="1"/>
  <c r="K7" i="1"/>
  <c r="M10" i="1"/>
  <c r="K10" i="1"/>
  <c r="K6" i="1"/>
  <c r="K11" i="1"/>
  <c r="M7" i="1"/>
  <c r="K9" i="1"/>
  <c r="K5" i="1"/>
  <c r="K8" i="1"/>
  <c r="K4" i="1"/>
  <c r="O11" i="1"/>
  <c r="M9" i="1"/>
  <c r="M5" i="1"/>
  <c r="M11" i="1"/>
  <c r="O7" i="1"/>
  <c r="M8" i="1"/>
  <c r="M4" i="1"/>
  <c r="O10" i="1"/>
  <c r="O6" i="1"/>
  <c r="Z7" i="1"/>
  <c r="O9" i="1"/>
  <c r="O5" i="1"/>
  <c r="O8" i="1"/>
  <c r="O4" i="1"/>
  <c r="Q11" i="1"/>
  <c r="Q7" i="1"/>
  <c r="AC11" i="1"/>
  <c r="Q10" i="1"/>
  <c r="Q6" i="1"/>
  <c r="S11" i="1"/>
  <c r="Q9" i="1"/>
  <c r="Q5" i="1"/>
  <c r="S7" i="1"/>
  <c r="Q8" i="1"/>
  <c r="Q4" i="1"/>
  <c r="AD9" i="1"/>
  <c r="Y7" i="1"/>
  <c r="S10" i="1"/>
  <c r="S6" i="1"/>
  <c r="Z8" i="1"/>
  <c r="AD4" i="1"/>
  <c r="S9" i="1"/>
  <c r="S5" i="1"/>
  <c r="AD11" i="1"/>
  <c r="Y8" i="1"/>
  <c r="AC4" i="1"/>
  <c r="S8" i="1"/>
  <c r="S4" i="1"/>
  <c r="Z9" i="1"/>
  <c r="Z11" i="1"/>
  <c r="AD8" i="1"/>
  <c r="AD7" i="1"/>
  <c r="AD5" i="1"/>
  <c r="Z4" i="1"/>
  <c r="Y11" i="1"/>
  <c r="AC8" i="1"/>
  <c r="AC7" i="1"/>
  <c r="Z5" i="1"/>
  <c r="Y4" i="1"/>
  <c r="AD10" i="1"/>
  <c r="Z10" i="1"/>
  <c r="AD6" i="1"/>
  <c r="Z6" i="1"/>
  <c r="Y10" i="1"/>
  <c r="AC6" i="1"/>
  <c r="Y6" i="1"/>
  <c r="Y5" i="1"/>
  <c r="AB11" i="1"/>
  <c r="X11" i="1"/>
  <c r="AB10" i="1"/>
  <c r="X10" i="1"/>
  <c r="AB9" i="1"/>
  <c r="X9" i="1"/>
  <c r="AB8" i="1"/>
  <c r="X8" i="1"/>
  <c r="AB7" i="1"/>
  <c r="X7" i="1"/>
  <c r="AB6" i="1"/>
  <c r="X6" i="1"/>
  <c r="AB5" i="1"/>
  <c r="X5" i="1"/>
  <c r="AB4" i="1"/>
  <c r="X4" i="1"/>
  <c r="AC10" i="1"/>
  <c r="AC9" i="1"/>
  <c r="Y9" i="1"/>
  <c r="AC5" i="1"/>
  <c r="AA11" i="1"/>
  <c r="AA10" i="1"/>
  <c r="AA9" i="1"/>
  <c r="AA8" i="1"/>
  <c r="AA7" i="1"/>
  <c r="AA6" i="1"/>
  <c r="AA5" i="1"/>
  <c r="AA4" i="1"/>
  <c r="Q3" i="1"/>
  <c r="M3" i="1"/>
  <c r="AE10" i="1" l="1"/>
  <c r="AE6" i="1"/>
  <c r="AE5" i="1"/>
  <c r="AE7" i="1"/>
  <c r="AE9" i="1"/>
  <c r="AE11" i="1"/>
  <c r="AE4" i="1"/>
  <c r="AE8" i="1"/>
  <c r="K3" i="1" l="1"/>
  <c r="I3" i="1"/>
  <c r="F3" i="1"/>
  <c r="E3" i="1"/>
  <c r="H3" i="1"/>
  <c r="AE3" i="1" l="1"/>
</calcChain>
</file>

<file path=xl/sharedStrings.xml><?xml version="1.0" encoding="utf-8"?>
<sst xmlns="http://schemas.openxmlformats.org/spreadsheetml/2006/main" count="64" uniqueCount="41">
  <si>
    <t>Общая сумма процентов</t>
  </si>
  <si>
    <t>Начало периода просрочки</t>
  </si>
  <si>
    <t>Окончание периода просрочки</t>
  </si>
  <si>
    <t>Сумма долга на начало периода, руб.</t>
  </si>
  <si>
    <t>Федеральный округ нахождения кредитора</t>
  </si>
  <si>
    <t>общий период (всего дней)</t>
  </si>
  <si>
    <t>период до 1 июня 2015</t>
  </si>
  <si>
    <t>общий период после 1.06.15</t>
  </si>
  <si>
    <t>Период с 1 по 14 июня 2015</t>
  </si>
  <si>
    <t>Ставка для округа</t>
  </si>
  <si>
    <t>Период с 15 июня по 14 июля 2015</t>
  </si>
  <si>
    <t>Период с 15 июля по 16 авг. 2015</t>
  </si>
  <si>
    <t>процентов до 1 июня 2015</t>
  </si>
  <si>
    <t>процентов с 1 по 14 июня 2015</t>
  </si>
  <si>
    <t>Процентов с 15 июня по 14 июля 2015</t>
  </si>
  <si>
    <t>Процентов с 15 июля по 16 авг. 2015</t>
  </si>
  <si>
    <t>0</t>
  </si>
  <si>
    <t>Ставка рефинансирования РФ до 01.06.2015</t>
  </si>
  <si>
    <t>Ссылка</t>
  </si>
  <si>
    <t>Новую версию калькулятора Вы можете скачать здесь:</t>
  </si>
  <si>
    <t>Подсчёт периодов и информация о ставках в 2015 году (для сведения)</t>
  </si>
  <si>
    <t xml:space="preserve">Южный </t>
  </si>
  <si>
    <t xml:space="preserve">Северо-Кавказский </t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</si>
  <si>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</si>
  <si>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</si>
  <si>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</si>
  <si>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</si>
  <si>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t xml:space="preserve">Крымский </t>
  </si>
  <si>
    <t xml:space="preserve">Центральный </t>
  </si>
  <si>
    <t xml:space="preserve">Северо-Западный </t>
  </si>
  <si>
    <t>Период с 17 авг. 2015 по 14 сент. 2015</t>
  </si>
  <si>
    <t>Период с 15 окт. 2015 по 15 ноя. 2015</t>
  </si>
  <si>
    <t>Период с 16 ноя. 2015 по 14 дек. 2015</t>
  </si>
  <si>
    <t>Введите исходные данные здесь по строке округа кредитора</t>
  </si>
  <si>
    <t>процентов с 17 авг. 2015 по 14 сент. 2015</t>
  </si>
  <si>
    <t>Процентов с 16 ноя. 2015 по 14 дек. 2015</t>
  </si>
  <si>
    <t>Процентов с 15 сент. 2015 по 14 окт.2015</t>
  </si>
  <si>
    <t>Процентов с 15 окт. 2015 по 15 ноя. 2015</t>
  </si>
  <si>
    <t>Расчёт процентов по 395 ГК РФ по периодам</t>
  </si>
  <si>
    <t>Внимание! 15 числа следующего месяца калькулятор необходимо обновить, т.к. ЦБ РФ опубликует новые ставки процентов по вкладам физ.лиц за последний месяц!!!</t>
  </si>
  <si>
    <t>Период с 15 сент. 2015 по 14 окт.2015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</si>
</sst>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9DAF8"/>
      </patternFill>
    </fill>
    <fill>
      <patternFill patternType="solid">
        <fgColor theme="0"/>
        <bgColor rgb="FFD9D2E9"/>
      </patternFill>
    </fill>
    <fill>
      <patternFill patternType="solid">
        <fgColor rgb="FFFFC000"/>
        <bgColor rgb="FFD9EAD3"/>
      </patternFill>
    </fill>
    <fill>
      <patternFill patternType="solid">
        <fgColor theme="2" tint="-9.9978637043366805E-2"/>
        <bgColor rgb="FFEFEFEF"/>
      </patternFill>
    </fill>
    <fill>
      <patternFill patternType="solid">
        <fgColor theme="2" tint="-9.9978637043366805E-2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30">
    <xf numFmtId="0" fontId="0" fillId="0" borderId="0" xfId="0"/>
    <xf numFmtId="0" fontId="3" fillId="5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/>
    <xf numFmtId="0" fontId="5" fillId="0" borderId="0" xfId="0" applyFont="1"/>
    <xf numFmtId="0" fontId="7" fillId="0" borderId="0" xfId="2" applyFont="1"/>
    <xf numFmtId="0" fontId="0" fillId="0" borderId="0" xfId="0"/>
    <xf numFmtId="0" fontId="0" fillId="0" borderId="5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2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-zaim.ru/zaklyuchenie-dogovora-zajma/kak-sostavit-dogovor-zajma/kalkulyator-rascheta-neustojki-po-395-gk-rf-po-stavke-refinansirovaniya-tsb-r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29"/>
  <sheetViews>
    <sheetView tabSelected="1" workbookViewId="0">
      <selection activeCell="V13" sqref="V13"/>
    </sheetView>
  </sheetViews>
  <sheetFormatPr defaultRowHeight="15" x14ac:dyDescent="0.25"/>
  <cols>
    <col min="1" max="4" width="20.7109375" customWidth="1"/>
    <col min="32" max="32" width="9.140625" customWidth="1"/>
  </cols>
  <sheetData>
    <row r="1" spans="1:32" ht="21" customHeight="1" x14ac:dyDescent="0.25">
      <c r="A1" s="27" t="s">
        <v>33</v>
      </c>
      <c r="B1" s="28"/>
      <c r="C1" s="28"/>
      <c r="D1" s="29"/>
      <c r="E1" s="21" t="s">
        <v>20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4"/>
      <c r="W1" s="18" t="s">
        <v>38</v>
      </c>
      <c r="X1" s="19"/>
      <c r="Y1" s="19"/>
      <c r="Z1" s="19"/>
      <c r="AA1" s="19"/>
      <c r="AB1" s="19"/>
      <c r="AC1" s="19"/>
      <c r="AD1" s="20"/>
      <c r="AE1" s="25" t="s">
        <v>0</v>
      </c>
    </row>
    <row r="2" spans="1:32" ht="67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17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9</v>
      </c>
      <c r="M2" s="2" t="s">
        <v>11</v>
      </c>
      <c r="N2" s="2" t="s">
        <v>9</v>
      </c>
      <c r="O2" s="2" t="s">
        <v>30</v>
      </c>
      <c r="P2" s="2" t="s">
        <v>9</v>
      </c>
      <c r="Q2" s="2" t="s">
        <v>40</v>
      </c>
      <c r="R2" s="2" t="s">
        <v>9</v>
      </c>
      <c r="S2" s="2" t="s">
        <v>31</v>
      </c>
      <c r="T2" s="2" t="s">
        <v>9</v>
      </c>
      <c r="U2" s="2" t="s">
        <v>32</v>
      </c>
      <c r="V2" s="2" t="s">
        <v>9</v>
      </c>
      <c r="W2" s="3" t="s">
        <v>12</v>
      </c>
      <c r="X2" s="3" t="s">
        <v>13</v>
      </c>
      <c r="Y2" s="3" t="s">
        <v>14</v>
      </c>
      <c r="Z2" s="3" t="s">
        <v>15</v>
      </c>
      <c r="AA2" s="3" t="s">
        <v>34</v>
      </c>
      <c r="AB2" s="3" t="s">
        <v>36</v>
      </c>
      <c r="AC2" s="3" t="s">
        <v>37</v>
      </c>
      <c r="AD2" s="3" t="s">
        <v>35</v>
      </c>
      <c r="AE2" s="26"/>
      <c r="AF2" t="s">
        <v>4</v>
      </c>
    </row>
    <row r="3" spans="1:32" ht="25.5" customHeight="1" x14ac:dyDescent="0.25">
      <c r="A3" s="4">
        <v>42095</v>
      </c>
      <c r="B3" s="5">
        <f t="shared" ref="B3:B11" ca="1" si="0">TODAY()</f>
        <v>42361</v>
      </c>
      <c r="C3" s="6">
        <v>1000000</v>
      </c>
      <c r="D3" s="6" t="s">
        <v>28</v>
      </c>
      <c r="E3" s="7">
        <f ca="1">DAYS360(A3,B3)</f>
        <v>262</v>
      </c>
      <c r="F3" s="7">
        <f ca="1">IF(A3&lt;42156,IF(B3&lt;42156,DAYS360(A3,B3),DAYS360(A3,42156)),"0")</f>
        <v>60</v>
      </c>
      <c r="G3" s="8">
        <v>8.2500000000000004E-2</v>
      </c>
      <c r="H3" s="7">
        <f ca="1">IF(B3&gt;=42156,IF(A3&lt;42156,DAYS360(42156,B3),DAYS360(A3,B3)),"0")</f>
        <v>202</v>
      </c>
      <c r="I3" s="7">
        <f ca="1">IF(A3&lt;42156,IF(B3&gt;=42156,IF(A3&lt;42156,IF(B3&gt;=42170,DAYS360(42156,42170),DAYS360(42156,B3)),"0"),"0"),IF(A3&lt;42170,IF(A3&gt;=42156,IF(B3&gt;=42170,DAYS360(A3,42170),DAYS360(A3,B3)),"0"),"0"))</f>
        <v>14</v>
      </c>
      <c r="J3" s="8">
        <v>0.11800000000000001</v>
      </c>
      <c r="K3" s="9">
        <f ca="1">IF(A3&lt;42170,IF(B3&gt;=42170,IF(A3&lt;42170,IF(B3&gt;=42200,DAYS360(42170,42200),DAYS360(42170,B3)),"0"),"0"),IF(A3&lt;42200,IF(A3&gt;=42170,IF(B3&gt;=42200,DAYS360(A3,42200),DAYS360(A3,B3)),"0"),"0"))</f>
        <v>30</v>
      </c>
      <c r="L3" s="8">
        <v>0.11699999999999999</v>
      </c>
      <c r="M3" s="9">
        <f ca="1">IF(A3&lt;42200,IF(B3&gt;=42200,IF(A3&lt;42200,IF(B3&gt;=42233,DAYS360(42200,42233),DAYS360(42200,B3)),"0"),"0"),IF(A3&lt;42233,IF(A3&gt;=42200,IF(B3&gt;=42233,DAYS360(A3,42233),DAYS360(A3,B3)),"0"),"0"))</f>
        <v>32</v>
      </c>
      <c r="N3" s="8">
        <v>0.1074</v>
      </c>
      <c r="O3" s="10">
        <f ca="1">IF(A3&lt;42233,IF(B3&gt;=42233,IF(A3&lt;42233,IF(B3&gt;=42262,DAYS360(42233,42262),DAYS360(42233,B3)),"0"),"0"),IF(A3&lt;42262,IF(A3&gt;=42233,IF(B3&gt;=42262,DAYS360(A3,42262),DAYS360(A3,B3)),"0"),"0"))</f>
        <v>28</v>
      </c>
      <c r="P3" s="8">
        <v>0.1051</v>
      </c>
      <c r="Q3" s="10">
        <f ca="1">IF(A3&lt;42262,IF(B3&gt;=42262,IF(A3&lt;42262,IF(B3&gt;=42291,DAYS360(42262,42291),DAYS360(42262,B3)),"0"),"0"),IF(A3&lt;42291,IF(A3&gt;=42262,IF(B3&gt;=42291,DAYS360(A3,42291),DAYS360(A3,B3)),"0"),"0"))</f>
        <v>29</v>
      </c>
      <c r="R3" s="8">
        <v>9.9100000000000008E-2</v>
      </c>
      <c r="S3" s="10">
        <f ca="1">IF(A3&lt;42292,IF(B3&gt;=42291,IF(A3&lt;42291,IF(B3&gt;=42324,DAYS360(42291,42324),DAYS360(42291,B3)),"0"),"0"),IF(A3&lt;42324,IF(A3&gt;=42291,IF(B3&gt;=42324,DAYS360(A3,42324),DAYS360(A3,B3)),"0"),"0"))</f>
        <v>32</v>
      </c>
      <c r="T3" s="8">
        <v>9.4899999999999998E-2</v>
      </c>
      <c r="U3" s="10">
        <f ca="1">IF(A3&lt;42324,IF(B3&gt;=42324,IF(A3&lt;42324,IF(B3&gt;=42352,DAYS360(42324,42352),DAYS360(42324,B3)),"0"),"0"),IF(A3&lt;42352,IF(A3&gt;=42324,IF(B3&gt;=42352,DAYS360(A3,42352),DAYS360(A3,B3)),"0"),"0"))</f>
        <v>28</v>
      </c>
      <c r="V3" s="8">
        <v>7.3200000000000001E-2</v>
      </c>
      <c r="W3" s="11">
        <f ca="1">IF(A3&lt;42156,IF(B3&lt;42156,DAYS360(A3,B3),DAYS360(A3,42156))*C3*G3/360,"0")</f>
        <v>13750</v>
      </c>
      <c r="X3" s="11">
        <f ca="1">IF(A3&lt;42156,IF(B3&gt;=42156,IF(A3&lt;42156,IF(B3&gt;=42170,DAYS360(42156,42170),DAYS360(42156,B3)),"0"),"0"),IF(A3&lt;42170,IF(A3&gt;=42156,IF(B3&gt;=42170,DAYS360(A3,42170),DAYS360(A3,B3)),"0"),"0"))*C3*J3/360</f>
        <v>4588.8888888888887</v>
      </c>
      <c r="Y3" s="11">
        <f ca="1">IF(A3&lt;42170,IF(B3&gt;=42170,IF(A3&lt;42170,IF(B3&gt;=42200,DAYS360(42170,42200),DAYS360(42170,B3)),"0"),"0"),IF(A3&lt;42200,IF(A3&gt;=42170,IF(B3&gt;=42200,DAYS360(A3,42200),DAYS360(A3,B3)),"0"),"0"))*C3*L3/360</f>
        <v>9750</v>
      </c>
      <c r="Z3" s="11">
        <f ca="1">IF(A3&lt;42200,IF(B3&gt;=42200,IF(A3&lt;42200,IF(B3&gt;=42233,DAYS360(42200,42233),DAYS360(42200,B3)),"0"),"0"),IF(A3&lt;42233,IF(A3&gt;=42200,IF(B3&gt;=42233,DAYS360(A3,42233),DAYS360(A3,B3)),"0"),"0"))*C3*N3/360</f>
        <v>9546.6666666666661</v>
      </c>
      <c r="AA3" s="11">
        <f ca="1">IF(A3&lt;42233,IF(B3&gt;=42233,IF(A3&lt;42233,IF(B3&gt;=42262,DAYS360(42233,42262),DAYS360(42233,B3)),"0"),"0"),IF(A3&lt;42262,IF(A3&gt;=42233,IF(B3&gt;=42262,DAYS360(A3,42262),DAYS360(A3,B3)),"0"),"0"))*C3*P3/360</f>
        <v>8174.4444444444443</v>
      </c>
      <c r="AB3" s="11">
        <f ca="1">IF(A3&lt;42262,IF(B3&gt;=42262,IF(A3&lt;42262,IF(B3&gt;=42292,DAYS360(42262,42291),DAYS360(42262,B3)),"0"),"0"),IF(A3&lt;42291,IF(A3&gt;=42262,IF(B3&gt;=42292,DAYS360(A3,42291),DAYS360(A3,B3)),"0"),"0"))*C3*R3/360</f>
        <v>7983.0555555555557</v>
      </c>
      <c r="AC3" s="17">
        <f ca="1">IF(A3&lt;42291,IF(B3&gt;=42291,IF(A3&lt;42291,IF(B3&gt;=42324,DAYS360(42291,42324),DAYS360(42291,B3)),"0"),"0"),IF(A3&lt;42324,IF(A3&gt;=42291,IF(B3&gt;=42324,DAYS360(A3,42324),DAYS360(A3,B3)),"0"),"0"))*C3*T3/360</f>
        <v>8435.5555555555547</v>
      </c>
      <c r="AD3" s="17">
        <f ca="1">IF(A3&lt;42324,IF(B3&gt;=42324,IF(A3&lt;42324,IF(B3&gt;=42352,DAYS360(42324,42352),DAYS360(42324,B3)),"0"),"0"),IF(A3&lt;42352,IF(A3&gt;=42324,IF(B3&gt;=42352,DAYS360(A3,42352),DAYS360(A3,B3)),"0"),"0"))*C3*V3/360</f>
        <v>5693.333333333333</v>
      </c>
      <c r="AE3" s="12">
        <f ca="1">SUM(W3:AD3)</f>
        <v>67921.944444444438</v>
      </c>
      <c r="AF3" t="s">
        <v>28</v>
      </c>
    </row>
    <row r="4" spans="1:32" ht="25.5" customHeight="1" x14ac:dyDescent="0.25">
      <c r="A4" s="4">
        <v>42095</v>
      </c>
      <c r="B4" s="5">
        <f t="shared" ca="1" si="0"/>
        <v>42361</v>
      </c>
      <c r="C4" s="6">
        <v>1000000</v>
      </c>
      <c r="D4" s="6" t="s">
        <v>29</v>
      </c>
      <c r="E4" s="7">
        <f t="shared" ref="E4:E11" ca="1" si="1">DAYS360(A4,B4)</f>
        <v>262</v>
      </c>
      <c r="F4" s="7">
        <f t="shared" ref="F4:F11" ca="1" si="2">IF(A4&lt;42156,IF(B4&lt;42156,DAYS360(A4,B4),DAYS360(A4,42156)),"0")</f>
        <v>60</v>
      </c>
      <c r="G4" s="8">
        <v>8.2500000000000004E-2</v>
      </c>
      <c r="H4" s="7" t="s">
        <v>16</v>
      </c>
      <c r="I4" s="7">
        <f t="shared" ref="I4:I11" ca="1" si="3">IF(A4&lt;42156,IF(B4&gt;=42156,IF(A4&lt;42156,IF(B4&gt;=42170,DAYS360(42156,42170),DAYS360(42156,B4)),"0"),"0"),IF(A4&lt;42170,IF(A4&gt;=42156,IF(B4&gt;=42170,DAYS360(A4,42170),DAYS360(A4,B4)),"0"),"0"))</f>
        <v>14</v>
      </c>
      <c r="J4" s="8">
        <v>0.1144</v>
      </c>
      <c r="K4" s="9">
        <f t="shared" ref="K4:K11" ca="1" si="4">IF(A4&lt;42170,IF(B4&gt;=42170,IF(A4&lt;42170,IF(B4&gt;=42200,DAYS360(42170,42200),DAYS360(42170,B4)),"0"),"0"),IF(A4&lt;42200,IF(A4&gt;=42170,IF(B4&gt;=42200,DAYS360(A4,42200),DAYS360(A4,B4)),"0"),"0"))</f>
        <v>30</v>
      </c>
      <c r="L4" s="8">
        <v>0.1137</v>
      </c>
      <c r="M4" s="9">
        <f t="shared" ref="M4:M11" ca="1" si="5">IF(A4&lt;42200,IF(B4&gt;=42200,IF(A4&lt;42200,IF(B4&gt;=42233,DAYS360(42200,42233),DAYS360(42200,B4)),"0"),"0"),IF(A4&lt;42233,IF(A4&gt;=42200,IF(B4&gt;=42233,DAYS360(A4,42233),DAYS360(A4,B4)),"0"),"0"))</f>
        <v>32</v>
      </c>
      <c r="N4" s="8">
        <v>0.1036</v>
      </c>
      <c r="O4" s="10">
        <f t="shared" ref="O4:O11" ca="1" si="6">IF(A4&lt;42233,IF(B4&gt;=42233,IF(A4&lt;42233,IF(B4&gt;=42262,DAYS360(42233,42262),DAYS360(42233,B4)),"0"),"0"),IF(A4&lt;42262,IF(A4&gt;=42233,IF(B4&gt;=42262,DAYS360(A4,42262),DAYS360(A4,B4)),"0"),"0"))</f>
        <v>28</v>
      </c>
      <c r="P4" s="8">
        <v>0.1011</v>
      </c>
      <c r="Q4" s="10">
        <f t="shared" ref="Q4:Q11" ca="1" si="7">IF(A4&lt;42262,IF(B4&gt;=42262,IF(A4&lt;42262,IF(B4&gt;=42291,DAYS360(42262,42291),DAYS360(42262,B4)),"0"),"0"),IF(A4&lt;42291,IF(A4&gt;=42262,IF(B4&gt;=42291,DAYS360(A4,42291),DAYS360(A4,B4)),"0"),"0"))</f>
        <v>29</v>
      </c>
      <c r="R4" s="8">
        <v>9.5500000000000002E-2</v>
      </c>
      <c r="S4" s="10">
        <f t="shared" ref="S4:S11" ca="1" si="8">IF(A4&lt;42292,IF(B4&gt;=42291,IF(A4&lt;42291,IF(B4&gt;=42324,DAYS360(42291,42324),DAYS360(42291,B4)),"0"),"0"),IF(A4&lt;42324,IF(A4&gt;=42291,IF(B4&gt;=42324,DAYS360(A4,42324),DAYS360(A4,B4)),"0"),"0"))</f>
        <v>32</v>
      </c>
      <c r="T4" s="8">
        <v>9.2899999999999996E-2</v>
      </c>
      <c r="U4" s="10">
        <f t="shared" ref="U4:U11" ca="1" si="9">IF(A4&lt;42324,IF(B4&gt;=42324,IF(A4&lt;42324,IF(B4&gt;=42352,DAYS360(42324,42352),DAYS360(42324,B4)),"0"),"0"),IF(A4&lt;42352,IF(A4&gt;=42324,IF(B4&gt;=42352,DAYS360(A4,42352),DAYS360(A4,B4)),"0"),"0"))</f>
        <v>28</v>
      </c>
      <c r="V4" s="8">
        <v>7.0800000000000002E-2</v>
      </c>
      <c r="W4" s="11">
        <f t="shared" ref="W4:W11" ca="1" si="10">IF(A4&lt;42156,IF(B4&lt;42156,DAYS360(A4,B4),DAYS360(A4,42156))*C4*G4/360,"0")</f>
        <v>13750</v>
      </c>
      <c r="X4" s="11">
        <f t="shared" ref="X4:X11" ca="1" si="11">IF(A4&lt;42156,IF(B4&gt;=42156,IF(A4&lt;42156,IF(B4&gt;=42170,DAYS360(42156,42170),DAYS360(42156,B4)),"0"),"0"),IF(A4&lt;42170,IF(A4&gt;=42156,IF(B4&gt;=42170,DAYS360(A4,42170),DAYS360(A4,B4)),"0"),"0"))*C4*J4/360</f>
        <v>4448.8888888888887</v>
      </c>
      <c r="Y4" s="11">
        <f t="shared" ref="Y4:Y11" ca="1" si="12">IF(A4&lt;42170,IF(B4&gt;=42170,IF(A4&lt;42170,IF(B4&gt;=42200,DAYS360(42170,42200),DAYS360(42170,B4)),"0"),"0"),IF(A4&lt;42200,IF(A4&gt;=42170,IF(B4&gt;=42200,DAYS360(A4,42200),DAYS360(A4,B4)),"0"),"0"))*C4*L4/360</f>
        <v>9475</v>
      </c>
      <c r="Z4" s="11">
        <f t="shared" ref="Z4:Z11" ca="1" si="13">IF(A4&lt;42200,IF(B4&gt;=42200,IF(A4&lt;42200,IF(B4&gt;=42233,DAYS360(42200,42233),DAYS360(42200,B4)),"0"),"0"),IF(A4&lt;42233,IF(A4&gt;=42200,IF(B4&gt;=42233,DAYS360(A4,42233),DAYS360(A4,B4)),"0"),"0"))*C4*N4/360</f>
        <v>9208.8888888888887</v>
      </c>
      <c r="AA4" s="11">
        <f t="shared" ref="AA4:AA11" ca="1" si="14">IF(A4&lt;42233,IF(B4&gt;=42233,IF(A4&lt;42233,IF(B4&gt;=42262,DAYS360(42233,42262),DAYS360(42233,B4)),"0"),"0"),IF(A4&lt;42262,IF(A4&gt;=42233,IF(B4&gt;=42262,DAYS360(A4,42262),DAYS360(A4,B4)),"0"),"0"))*C4*P4/360</f>
        <v>7863.333333333333</v>
      </c>
      <c r="AB4" s="11">
        <f t="shared" ref="AB4:AB11" ca="1" si="15">IF(A4&lt;42262,IF(B4&gt;=42262,IF(A4&lt;42262,IF(B4&gt;=42292,DAYS360(42262,42291),DAYS360(42262,B4)),"0"),"0"),IF(A4&lt;42291,IF(A4&gt;=42262,IF(B4&gt;=42292,DAYS360(A4,42291),DAYS360(A4,B4)),"0"),"0"))*C4*R4/360</f>
        <v>7693.0555555555557</v>
      </c>
      <c r="AC4" s="17">
        <f t="shared" ref="AC4:AC11" ca="1" si="16">IF(A4&lt;42291,IF(B4&gt;=42291,IF(A4&lt;42291,IF(B4&gt;=42324,DAYS360(42291,42324),DAYS360(42291,B4)),"0"),"0"),IF(A4&lt;42324,IF(A4&gt;=42291,IF(B4&gt;=42324,DAYS360(A4,42324),DAYS360(A4,B4)),"0"),"0"))*C4*T4/360</f>
        <v>8257.7777777777774</v>
      </c>
      <c r="AD4" s="17">
        <f t="shared" ref="AD4:AD11" ca="1" si="17">IF(A4&lt;42324,IF(B4&gt;=42324,IF(A4&lt;42324,IF(B4&gt;=42352,DAYS360(42324,42352),DAYS360(42324,B4)),"0"),"0"),IF(A4&lt;42352,IF(A4&gt;=42324,IF(B4&gt;=42352,DAYS360(A4,42352),DAYS360(A4,B4)),"0"),"0"))*C4*V4/360</f>
        <v>5506.666666666667</v>
      </c>
      <c r="AE4" s="12">
        <f t="shared" ref="AE4:AE11" ca="1" si="18">SUM(W4:AD4)</f>
        <v>66203.611111111124</v>
      </c>
      <c r="AF4" t="s">
        <v>29</v>
      </c>
    </row>
    <row r="5" spans="1:32" ht="25.5" customHeight="1" x14ac:dyDescent="0.25">
      <c r="A5" s="4">
        <v>42095</v>
      </c>
      <c r="B5" s="5">
        <f t="shared" ca="1" si="0"/>
        <v>42361</v>
      </c>
      <c r="C5" s="6">
        <v>1000000</v>
      </c>
      <c r="D5" s="6" t="s">
        <v>21</v>
      </c>
      <c r="E5" s="7">
        <f t="shared" ca="1" si="1"/>
        <v>262</v>
      </c>
      <c r="F5" s="7">
        <f t="shared" ca="1" si="2"/>
        <v>60</v>
      </c>
      <c r="G5" s="8">
        <v>8.2500000000000004E-2</v>
      </c>
      <c r="H5" s="7" t="s">
        <v>16</v>
      </c>
      <c r="I5" s="7">
        <f t="shared" ca="1" si="3"/>
        <v>14</v>
      </c>
      <c r="J5" s="8">
        <v>0.1124</v>
      </c>
      <c r="K5" s="9">
        <f t="shared" ca="1" si="4"/>
        <v>30</v>
      </c>
      <c r="L5" s="8">
        <v>0.1119</v>
      </c>
      <c r="M5" s="9">
        <f t="shared" ca="1" si="5"/>
        <v>32</v>
      </c>
      <c r="N5" s="8">
        <v>0.10249999999999999</v>
      </c>
      <c r="O5" s="10">
        <f t="shared" ca="1" si="6"/>
        <v>28</v>
      </c>
      <c r="P5" s="8">
        <v>0.1014</v>
      </c>
      <c r="Q5" s="10">
        <f t="shared" ca="1" si="7"/>
        <v>29</v>
      </c>
      <c r="R5" s="8">
        <v>9.5199999999999993E-2</v>
      </c>
      <c r="S5" s="10">
        <f t="shared" ca="1" si="8"/>
        <v>32</v>
      </c>
      <c r="T5" s="8">
        <v>9.1700000000000004E-2</v>
      </c>
      <c r="U5" s="10">
        <f t="shared" ca="1" si="9"/>
        <v>28</v>
      </c>
      <c r="V5" s="8">
        <v>6.93E-2</v>
      </c>
      <c r="W5" s="11">
        <f t="shared" ca="1" si="10"/>
        <v>13750</v>
      </c>
      <c r="X5" s="11">
        <f t="shared" ca="1" si="11"/>
        <v>4371.1111111111113</v>
      </c>
      <c r="Y5" s="11">
        <f t="shared" ca="1" si="12"/>
        <v>9325</v>
      </c>
      <c r="Z5" s="11">
        <f t="shared" ca="1" si="13"/>
        <v>9111.1111111111113</v>
      </c>
      <c r="AA5" s="11">
        <f t="shared" ca="1" si="14"/>
        <v>7886.666666666667</v>
      </c>
      <c r="AB5" s="11">
        <f t="shared" ca="1" si="15"/>
        <v>7668.8888888888887</v>
      </c>
      <c r="AC5" s="17">
        <f t="shared" ca="1" si="16"/>
        <v>8151.1111111111113</v>
      </c>
      <c r="AD5" s="17">
        <f t="shared" ca="1" si="17"/>
        <v>5390</v>
      </c>
      <c r="AE5" s="12">
        <f t="shared" ca="1" si="18"/>
        <v>65653.888888888876</v>
      </c>
      <c r="AF5" t="s">
        <v>21</v>
      </c>
    </row>
    <row r="6" spans="1:32" ht="25.5" customHeight="1" x14ac:dyDescent="0.25">
      <c r="A6" s="4">
        <v>42095</v>
      </c>
      <c r="B6" s="5">
        <f t="shared" ca="1" si="0"/>
        <v>42361</v>
      </c>
      <c r="C6" s="6">
        <v>1000000</v>
      </c>
      <c r="D6" s="6" t="s">
        <v>22</v>
      </c>
      <c r="E6" s="7">
        <f t="shared" ca="1" si="1"/>
        <v>262</v>
      </c>
      <c r="F6" s="7">
        <f t="shared" ca="1" si="2"/>
        <v>60</v>
      </c>
      <c r="G6" s="8">
        <v>8.2500000000000004E-2</v>
      </c>
      <c r="H6" s="7" t="s">
        <v>16</v>
      </c>
      <c r="I6" s="7">
        <f t="shared" ca="1" si="3"/>
        <v>14</v>
      </c>
      <c r="J6" s="8">
        <v>0.10460000000000001</v>
      </c>
      <c r="K6" s="9">
        <f t="shared" ca="1" si="4"/>
        <v>30</v>
      </c>
      <c r="L6" s="8">
        <v>0.107</v>
      </c>
      <c r="M6" s="9">
        <f t="shared" ca="1" si="5"/>
        <v>32</v>
      </c>
      <c r="N6" s="8">
        <v>9.64E-2</v>
      </c>
      <c r="O6" s="10">
        <f t="shared" ca="1" si="6"/>
        <v>28</v>
      </c>
      <c r="P6" s="8">
        <v>9.4899999999999998E-2</v>
      </c>
      <c r="Q6" s="10">
        <f t="shared" ca="1" si="7"/>
        <v>29</v>
      </c>
      <c r="R6" s="8">
        <v>0.09</v>
      </c>
      <c r="S6" s="10">
        <f t="shared" ca="1" si="8"/>
        <v>32</v>
      </c>
      <c r="T6" s="8">
        <v>8.72E-2</v>
      </c>
      <c r="U6" s="10">
        <f t="shared" ca="1" si="9"/>
        <v>28</v>
      </c>
      <c r="V6" s="8">
        <v>6.3399999999999998E-2</v>
      </c>
      <c r="W6" s="11">
        <f t="shared" ca="1" si="10"/>
        <v>13750</v>
      </c>
      <c r="X6" s="11">
        <f t="shared" ca="1" si="11"/>
        <v>4067.7777777777783</v>
      </c>
      <c r="Y6" s="11">
        <f t="shared" ca="1" si="12"/>
        <v>8916.6666666666661</v>
      </c>
      <c r="Z6" s="11">
        <f t="shared" ca="1" si="13"/>
        <v>8568.8888888888887</v>
      </c>
      <c r="AA6" s="11">
        <f t="shared" ca="1" si="14"/>
        <v>7381.1111111111113</v>
      </c>
      <c r="AB6" s="11">
        <f t="shared" ca="1" si="15"/>
        <v>7250</v>
      </c>
      <c r="AC6" s="17">
        <f t="shared" ca="1" si="16"/>
        <v>7751.1111111111113</v>
      </c>
      <c r="AD6" s="17">
        <f t="shared" ca="1" si="17"/>
        <v>4931.1111111111113</v>
      </c>
      <c r="AE6" s="12">
        <f t="shared" ca="1" si="18"/>
        <v>62616.666666666664</v>
      </c>
      <c r="AF6" t="s">
        <v>22</v>
      </c>
    </row>
    <row r="7" spans="1:32" ht="25.5" customHeight="1" x14ac:dyDescent="0.25">
      <c r="A7" s="4">
        <v>42095</v>
      </c>
      <c r="B7" s="5">
        <f t="shared" ca="1" si="0"/>
        <v>42361</v>
      </c>
      <c r="C7" s="6">
        <v>1000000</v>
      </c>
      <c r="D7" s="6" t="s">
        <v>23</v>
      </c>
      <c r="E7" s="7">
        <f t="shared" ca="1" si="1"/>
        <v>262</v>
      </c>
      <c r="F7" s="7">
        <f t="shared" ca="1" si="2"/>
        <v>60</v>
      </c>
      <c r="G7" s="8">
        <v>8.2500000000000004E-2</v>
      </c>
      <c r="H7" s="7" t="s">
        <v>16</v>
      </c>
      <c r="I7" s="7">
        <f t="shared" ca="1" si="3"/>
        <v>14</v>
      </c>
      <c r="J7" s="8">
        <v>0.1115</v>
      </c>
      <c r="K7" s="9">
        <f t="shared" ca="1" si="4"/>
        <v>30</v>
      </c>
      <c r="L7" s="8">
        <v>0.1116</v>
      </c>
      <c r="M7" s="9">
        <f t="shared" ca="1" si="5"/>
        <v>32</v>
      </c>
      <c r="N7" s="8">
        <v>0.1014</v>
      </c>
      <c r="O7" s="10">
        <f t="shared" ca="1" si="6"/>
        <v>28</v>
      </c>
      <c r="P7" s="8">
        <v>0.1012</v>
      </c>
      <c r="Q7" s="10">
        <f t="shared" ca="1" si="7"/>
        <v>29</v>
      </c>
      <c r="R7" s="8">
        <v>9.5899999999999999E-2</v>
      </c>
      <c r="S7" s="10">
        <f t="shared" ca="1" si="8"/>
        <v>32</v>
      </c>
      <c r="T7" s="8">
        <v>9.2399999999999996E-2</v>
      </c>
      <c r="U7" s="10">
        <f t="shared" ca="1" si="9"/>
        <v>28</v>
      </c>
      <c r="V7" s="8">
        <v>7.0699999999999999E-2</v>
      </c>
      <c r="W7" s="11">
        <f t="shared" ca="1" si="10"/>
        <v>13750</v>
      </c>
      <c r="X7" s="11">
        <f t="shared" ca="1" si="11"/>
        <v>4336.1111111111113</v>
      </c>
      <c r="Y7" s="11">
        <f t="shared" ca="1" si="12"/>
        <v>9300</v>
      </c>
      <c r="Z7" s="11">
        <f t="shared" ca="1" si="13"/>
        <v>9013.3333333333339</v>
      </c>
      <c r="AA7" s="11">
        <f t="shared" ca="1" si="14"/>
        <v>7871.1111111111113</v>
      </c>
      <c r="AB7" s="11">
        <f t="shared" ca="1" si="15"/>
        <v>7725.2777777777774</v>
      </c>
      <c r="AC7" s="17">
        <f t="shared" ca="1" si="16"/>
        <v>8213.3333333333339</v>
      </c>
      <c r="AD7" s="17">
        <f t="shared" ca="1" si="17"/>
        <v>5498.8888888888887</v>
      </c>
      <c r="AE7" s="12">
        <f t="shared" ca="1" si="18"/>
        <v>65708.055555555547</v>
      </c>
      <c r="AF7" t="s">
        <v>23</v>
      </c>
    </row>
    <row r="8" spans="1:32" ht="25.5" customHeight="1" x14ac:dyDescent="0.25">
      <c r="A8" s="4">
        <v>42095</v>
      </c>
      <c r="B8" s="5">
        <f t="shared" ca="1" si="0"/>
        <v>42361</v>
      </c>
      <c r="C8" s="6">
        <v>1000000</v>
      </c>
      <c r="D8" s="6" t="s">
        <v>24</v>
      </c>
      <c r="E8" s="7">
        <f t="shared" ca="1" si="1"/>
        <v>262</v>
      </c>
      <c r="F8" s="7">
        <f t="shared" ca="1" si="2"/>
        <v>60</v>
      </c>
      <c r="G8" s="8">
        <v>8.2500000000000004E-2</v>
      </c>
      <c r="H8" s="7" t="s">
        <v>16</v>
      </c>
      <c r="I8" s="7">
        <f t="shared" ca="1" si="3"/>
        <v>14</v>
      </c>
      <c r="J8" s="8">
        <v>0.11269999999999999</v>
      </c>
      <c r="K8" s="9">
        <f t="shared" ca="1" si="4"/>
        <v>30</v>
      </c>
      <c r="L8" s="8">
        <v>0.1114</v>
      </c>
      <c r="M8" s="9">
        <f t="shared" ca="1" si="5"/>
        <v>32</v>
      </c>
      <c r="N8" s="8">
        <v>0.1012</v>
      </c>
      <c r="O8" s="10">
        <f t="shared" ca="1" si="6"/>
        <v>28</v>
      </c>
      <c r="P8" s="8">
        <v>9.9600000000000008E-2</v>
      </c>
      <c r="Q8" s="10">
        <f t="shared" ca="1" si="7"/>
        <v>29</v>
      </c>
      <c r="R8" s="8">
        <v>9.5000000000000001E-2</v>
      </c>
      <c r="S8" s="10">
        <f t="shared" ca="1" si="8"/>
        <v>32</v>
      </c>
      <c r="T8" s="8">
        <v>9.0899999999999995E-2</v>
      </c>
      <c r="U8" s="10">
        <f t="shared" ca="1" si="9"/>
        <v>28</v>
      </c>
      <c r="V8" s="8">
        <v>7.4400000000000008E-2</v>
      </c>
      <c r="W8" s="11">
        <f t="shared" ca="1" si="10"/>
        <v>13750</v>
      </c>
      <c r="X8" s="11">
        <f t="shared" ca="1" si="11"/>
        <v>4382.7777777777774</v>
      </c>
      <c r="Y8" s="11">
        <f t="shared" ca="1" si="12"/>
        <v>9283.3333333333339</v>
      </c>
      <c r="Z8" s="11">
        <f t="shared" ca="1" si="13"/>
        <v>8995.5555555555547</v>
      </c>
      <c r="AA8" s="11">
        <f t="shared" ca="1" si="14"/>
        <v>7746.666666666667</v>
      </c>
      <c r="AB8" s="11">
        <f t="shared" ca="1" si="15"/>
        <v>7652.7777777777774</v>
      </c>
      <c r="AC8" s="17">
        <f t="shared" ca="1" si="16"/>
        <v>8080</v>
      </c>
      <c r="AD8" s="17">
        <f t="shared" ca="1" si="17"/>
        <v>5786.666666666667</v>
      </c>
      <c r="AE8" s="12">
        <f t="shared" ca="1" si="18"/>
        <v>65677.777777777781</v>
      </c>
      <c r="AF8" t="s">
        <v>24</v>
      </c>
    </row>
    <row r="9" spans="1:32" ht="25.5" customHeight="1" x14ac:dyDescent="0.25">
      <c r="A9" s="4">
        <v>42095</v>
      </c>
      <c r="B9" s="5">
        <f t="shared" ca="1" si="0"/>
        <v>42361</v>
      </c>
      <c r="C9" s="6">
        <v>1000000</v>
      </c>
      <c r="D9" s="6" t="s">
        <v>25</v>
      </c>
      <c r="E9" s="7">
        <f t="shared" ca="1" si="1"/>
        <v>262</v>
      </c>
      <c r="F9" s="7">
        <f t="shared" ca="1" si="2"/>
        <v>60</v>
      </c>
      <c r="G9" s="8">
        <v>8.2500000000000004E-2</v>
      </c>
      <c r="H9" s="7" t="s">
        <v>16</v>
      </c>
      <c r="I9" s="7">
        <f t="shared" ca="1" si="3"/>
        <v>14</v>
      </c>
      <c r="J9" s="8">
        <v>0.10890000000000001</v>
      </c>
      <c r="K9" s="9">
        <f t="shared" ca="1" si="4"/>
        <v>30</v>
      </c>
      <c r="L9" s="8">
        <v>0.1081</v>
      </c>
      <c r="M9" s="9">
        <f t="shared" ca="1" si="5"/>
        <v>32</v>
      </c>
      <c r="N9" s="8">
        <v>9.8900000000000002E-2</v>
      </c>
      <c r="O9" s="10">
        <f t="shared" ca="1" si="6"/>
        <v>28</v>
      </c>
      <c r="P9" s="8">
        <v>9.7500000000000003E-2</v>
      </c>
      <c r="Q9" s="10">
        <f t="shared" ca="1" si="7"/>
        <v>29</v>
      </c>
      <c r="R9" s="8">
        <v>9.2100000000000015E-2</v>
      </c>
      <c r="S9" s="10">
        <f t="shared" ca="1" si="8"/>
        <v>32</v>
      </c>
      <c r="T9" s="8">
        <v>9.0200000000000002E-2</v>
      </c>
      <c r="U9" s="10">
        <f t="shared" ca="1" si="9"/>
        <v>28</v>
      </c>
      <c r="V9" s="8">
        <v>7.1800000000000003E-2</v>
      </c>
      <c r="W9" s="11">
        <f t="shared" ca="1" si="10"/>
        <v>13750</v>
      </c>
      <c r="X9" s="11">
        <f t="shared" ca="1" si="11"/>
        <v>4235.0000000000009</v>
      </c>
      <c r="Y9" s="11">
        <f t="shared" ca="1" si="12"/>
        <v>9008.3333333333339</v>
      </c>
      <c r="Z9" s="11">
        <f t="shared" ca="1" si="13"/>
        <v>8791.1111111111113</v>
      </c>
      <c r="AA9" s="11">
        <f t="shared" ca="1" si="14"/>
        <v>7583.333333333333</v>
      </c>
      <c r="AB9" s="11">
        <f t="shared" ca="1" si="15"/>
        <v>7419.1666666666679</v>
      </c>
      <c r="AC9" s="17">
        <f t="shared" ca="1" si="16"/>
        <v>8017.7777777777774</v>
      </c>
      <c r="AD9" s="17">
        <f t="shared" ca="1" si="17"/>
        <v>5584.4444444444443</v>
      </c>
      <c r="AE9" s="12">
        <f t="shared" ca="1" si="18"/>
        <v>64389.166666666679</v>
      </c>
      <c r="AF9" t="s">
        <v>25</v>
      </c>
    </row>
    <row r="10" spans="1:32" ht="25.5" customHeight="1" x14ac:dyDescent="0.25">
      <c r="A10" s="4">
        <v>42095</v>
      </c>
      <c r="B10" s="5">
        <f t="shared" ca="1" si="0"/>
        <v>42361</v>
      </c>
      <c r="C10" s="6">
        <v>1000000</v>
      </c>
      <c r="D10" s="6" t="s">
        <v>26</v>
      </c>
      <c r="E10" s="7">
        <f t="shared" ca="1" si="1"/>
        <v>262</v>
      </c>
      <c r="F10" s="7">
        <f t="shared" ca="1" si="2"/>
        <v>60</v>
      </c>
      <c r="G10" s="8">
        <v>8.2500000000000004E-2</v>
      </c>
      <c r="H10" s="7" t="s">
        <v>16</v>
      </c>
      <c r="I10" s="7">
        <f t="shared" ca="1" si="3"/>
        <v>14</v>
      </c>
      <c r="J10" s="8">
        <v>0.11199999999999999</v>
      </c>
      <c r="K10" s="9">
        <f t="shared" ca="1" si="4"/>
        <v>30</v>
      </c>
      <c r="L10" s="8">
        <v>0.1118</v>
      </c>
      <c r="M10" s="9">
        <f t="shared" ca="1" si="5"/>
        <v>32</v>
      </c>
      <c r="N10" s="8">
        <v>0.10400000000000001</v>
      </c>
      <c r="O10" s="10">
        <f t="shared" ca="1" si="6"/>
        <v>28</v>
      </c>
      <c r="P10" s="8">
        <v>0.1</v>
      </c>
      <c r="Q10" s="10">
        <f t="shared" ca="1" si="7"/>
        <v>29</v>
      </c>
      <c r="R10" s="8">
        <v>9.7100000000000006E-2</v>
      </c>
      <c r="S10" s="10">
        <f t="shared" ca="1" si="8"/>
        <v>32</v>
      </c>
      <c r="T10" s="8">
        <v>9.4600000000000004E-2</v>
      </c>
      <c r="U10" s="10">
        <f t="shared" ca="1" si="9"/>
        <v>28</v>
      </c>
      <c r="V10" s="8">
        <v>7.6399999999999996E-2</v>
      </c>
      <c r="W10" s="11">
        <f t="shared" ca="1" si="10"/>
        <v>13750</v>
      </c>
      <c r="X10" s="11">
        <f t="shared" ca="1" si="11"/>
        <v>4355.5555555555547</v>
      </c>
      <c r="Y10" s="11">
        <f t="shared" ca="1" si="12"/>
        <v>9316.6666666666661</v>
      </c>
      <c r="Z10" s="11">
        <f t="shared" ca="1" si="13"/>
        <v>9244.4444444444453</v>
      </c>
      <c r="AA10" s="11">
        <f t="shared" ca="1" si="14"/>
        <v>7777.7777777777774</v>
      </c>
      <c r="AB10" s="11">
        <f t="shared" ca="1" si="15"/>
        <v>7821.9444444444443</v>
      </c>
      <c r="AC10" s="17">
        <f t="shared" ca="1" si="16"/>
        <v>8408.8888888888887</v>
      </c>
      <c r="AD10" s="17">
        <f t="shared" ca="1" si="17"/>
        <v>5942.2222222222226</v>
      </c>
      <c r="AE10" s="12">
        <f t="shared" ca="1" si="18"/>
        <v>66617.5</v>
      </c>
      <c r="AF10" t="s">
        <v>26</v>
      </c>
    </row>
    <row r="11" spans="1:32" ht="25.5" customHeight="1" x14ac:dyDescent="0.25">
      <c r="A11" s="4">
        <v>42095</v>
      </c>
      <c r="B11" s="5">
        <f t="shared" ca="1" si="0"/>
        <v>42361</v>
      </c>
      <c r="C11" s="6">
        <v>1000000</v>
      </c>
      <c r="D11" s="6" t="s">
        <v>27</v>
      </c>
      <c r="E11" s="7">
        <f t="shared" ca="1" si="1"/>
        <v>262</v>
      </c>
      <c r="F11" s="7">
        <f t="shared" ca="1" si="2"/>
        <v>60</v>
      </c>
      <c r="G11" s="8">
        <v>8.2500000000000004E-2</v>
      </c>
      <c r="H11" s="7" t="s">
        <v>16</v>
      </c>
      <c r="I11" s="7">
        <f t="shared" ca="1" si="3"/>
        <v>14</v>
      </c>
      <c r="J11" s="8">
        <v>0.14180000000000001</v>
      </c>
      <c r="K11" s="9">
        <f t="shared" ca="1" si="4"/>
        <v>30</v>
      </c>
      <c r="L11" s="8">
        <v>0.1331</v>
      </c>
      <c r="M11" s="9">
        <f t="shared" ca="1" si="5"/>
        <v>32</v>
      </c>
      <c r="N11" s="8">
        <v>9.8900000000000002E-2</v>
      </c>
      <c r="O11" s="10">
        <f t="shared" ca="1" si="6"/>
        <v>28</v>
      </c>
      <c r="P11" s="8">
        <v>9.0700000000000003E-2</v>
      </c>
      <c r="Q11" s="10">
        <f t="shared" ca="1" si="7"/>
        <v>29</v>
      </c>
      <c r="R11" s="8">
        <v>8.5299999999999987E-2</v>
      </c>
      <c r="S11" s="10">
        <f t="shared" ca="1" si="8"/>
        <v>32</v>
      </c>
      <c r="T11" s="8">
        <v>8.1699999999999995E-2</v>
      </c>
      <c r="U11" s="10">
        <f t="shared" ca="1" si="9"/>
        <v>28</v>
      </c>
      <c r="V11" s="8">
        <v>8.09E-2</v>
      </c>
      <c r="W11" s="11">
        <f t="shared" ca="1" si="10"/>
        <v>13750</v>
      </c>
      <c r="X11" s="11">
        <f t="shared" ca="1" si="11"/>
        <v>5514.4444444444453</v>
      </c>
      <c r="Y11" s="11">
        <f t="shared" ca="1" si="12"/>
        <v>11091.666666666666</v>
      </c>
      <c r="Z11" s="11">
        <f t="shared" ca="1" si="13"/>
        <v>8791.1111111111113</v>
      </c>
      <c r="AA11" s="11">
        <f t="shared" ca="1" si="14"/>
        <v>7054.4444444444443</v>
      </c>
      <c r="AB11" s="11">
        <f t="shared" ca="1" si="15"/>
        <v>6871.3888888888878</v>
      </c>
      <c r="AC11" s="17">
        <f t="shared" ca="1" si="16"/>
        <v>7262.2222222222226</v>
      </c>
      <c r="AD11" s="17">
        <f t="shared" ca="1" si="17"/>
        <v>6292.2222222222226</v>
      </c>
      <c r="AE11" s="12">
        <f t="shared" ca="1" si="18"/>
        <v>66627.5</v>
      </c>
      <c r="AF11" t="s">
        <v>27</v>
      </c>
    </row>
    <row r="13" spans="1:32" ht="18.75" x14ac:dyDescent="0.3">
      <c r="A13" s="14" t="s">
        <v>39</v>
      </c>
    </row>
    <row r="14" spans="1:32" ht="18.75" x14ac:dyDescent="0.3">
      <c r="A14" s="14" t="s">
        <v>19</v>
      </c>
    </row>
    <row r="15" spans="1:32" ht="18.75" x14ac:dyDescent="0.3">
      <c r="D15" s="15" t="s">
        <v>18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32" x14ac:dyDescent="0.25"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2:20" x14ac:dyDescent="0.25"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2:20" x14ac:dyDescent="0.25">
      <c r="B18" s="1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0" x14ac:dyDescent="0.25">
      <c r="B19" s="13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2:20" x14ac:dyDescent="0.25"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x14ac:dyDescent="0.25"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2:20" x14ac:dyDescent="0.25"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2:20" x14ac:dyDescent="0.25"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2:20" x14ac:dyDescent="0.25"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2:20" x14ac:dyDescent="0.25"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2:20" x14ac:dyDescent="0.25"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2:20" x14ac:dyDescent="0.25"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2:20" x14ac:dyDescent="0.25"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2:20" x14ac:dyDescent="0.25"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</sheetData>
  <protectedRanges>
    <protectedRange sqref="A3:C11" name="Редактируемые ячейки_2"/>
  </protectedRanges>
  <mergeCells count="4">
    <mergeCell ref="W1:AD1"/>
    <mergeCell ref="E1:V1"/>
    <mergeCell ref="AE1:AE2"/>
    <mergeCell ref="A1:D1"/>
  </mergeCells>
  <dataValidations count="1">
    <dataValidation type="date" allowBlank="1" showInputMessage="1" showErrorMessage="1" sqref="A3:B11">
      <formula1>1</formula1>
      <formula2>49310</formula2>
    </dataValidation>
  </dataValidations>
  <hyperlinks>
    <hyperlink ref="D15" r:id="rId1" display="Ссылке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 Воронин</cp:lastModifiedBy>
  <dcterms:created xsi:type="dcterms:W3CDTF">2015-09-12T13:20:54Z</dcterms:created>
  <dcterms:modified xsi:type="dcterms:W3CDTF">2015-12-23T09:47:39Z</dcterms:modified>
</cp:coreProperties>
</file>